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C1E6D330\"/>
    </mc:Choice>
  </mc:AlternateContent>
  <bookViews>
    <workbookView xWindow="-105" yWindow="-105" windowWidth="23250" windowHeight="12570" tabRatio="764"/>
  </bookViews>
  <sheets>
    <sheet name="приложение 1 доходы 2024" sheetId="4" r:id="rId1"/>
  </sheets>
  <definedNames>
    <definedName name="_xlnm._FilterDatabase" localSheetId="0" hidden="1">'приложение 1 доходы 2024'!$B$12:$F$94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7" i="4" l="1"/>
  <c r="F47" i="4"/>
  <c r="G73" i="4"/>
  <c r="F73" i="4"/>
  <c r="G50" i="4" l="1"/>
  <c r="G25" i="4"/>
  <c r="H41" i="4" l="1"/>
  <c r="E40" i="4" l="1"/>
  <c r="E47" i="4"/>
  <c r="D87" i="4" l="1"/>
  <c r="E87" i="4"/>
  <c r="E31" i="4"/>
  <c r="F20" i="4" l="1"/>
  <c r="H20" i="4" s="1"/>
  <c r="G87" i="4" l="1"/>
  <c r="G62" i="4" l="1"/>
  <c r="E62" i="4"/>
  <c r="F63" i="4"/>
  <c r="H63" i="4" s="1"/>
  <c r="D62" i="4"/>
  <c r="F19" i="4" l="1"/>
  <c r="H19" i="4" s="1"/>
  <c r="E33" i="4" l="1"/>
  <c r="F53" i="4" l="1"/>
  <c r="H53" i="4" s="1"/>
  <c r="F54" i="4"/>
  <c r="H54" i="4" s="1"/>
  <c r="F52" i="4"/>
  <c r="H52" i="4" s="1"/>
  <c r="F64" i="4"/>
  <c r="F49" i="4"/>
  <c r="H49" i="4" s="1"/>
  <c r="F44" i="4"/>
  <c r="H44" i="4" s="1"/>
  <c r="F45" i="4"/>
  <c r="H45" i="4" s="1"/>
  <c r="F46" i="4"/>
  <c r="H46" i="4" s="1"/>
  <c r="H47" i="4"/>
  <c r="F43" i="4"/>
  <c r="H43" i="4" s="1"/>
  <c r="F57" i="4"/>
  <c r="H57" i="4" s="1"/>
  <c r="F58" i="4"/>
  <c r="H58" i="4" s="1"/>
  <c r="F59" i="4"/>
  <c r="H59" i="4" s="1"/>
  <c r="F60" i="4"/>
  <c r="H60" i="4" s="1"/>
  <c r="F61" i="4"/>
  <c r="H61" i="4" s="1"/>
  <c r="F56" i="4"/>
  <c r="H56" i="4" s="1"/>
  <c r="F93" i="4"/>
  <c r="F90" i="4"/>
  <c r="H90" i="4" s="1"/>
  <c r="F88" i="4"/>
  <c r="F86" i="4"/>
  <c r="F84" i="4"/>
  <c r="H84" i="4" s="1"/>
  <c r="F83" i="4"/>
  <c r="H83" i="4" s="1"/>
  <c r="F80" i="4"/>
  <c r="H80" i="4" s="1"/>
  <c r="F81" i="4"/>
  <c r="H81" i="4" s="1"/>
  <c r="F79" i="4"/>
  <c r="H79" i="4" s="1"/>
  <c r="F74" i="4"/>
  <c r="H74" i="4" s="1"/>
  <c r="F75" i="4"/>
  <c r="H75" i="4" s="1"/>
  <c r="F76" i="4"/>
  <c r="H76" i="4" s="1"/>
  <c r="F77" i="4"/>
  <c r="H77" i="4" s="1"/>
  <c r="H73" i="4"/>
  <c r="F69" i="4"/>
  <c r="H69" i="4" s="1"/>
  <c r="F70" i="4"/>
  <c r="H70" i="4" s="1"/>
  <c r="F71" i="4"/>
  <c r="H71" i="4" s="1"/>
  <c r="F68" i="4"/>
  <c r="F40" i="4"/>
  <c r="F38" i="4"/>
  <c r="H38" i="4" s="1"/>
  <c r="F37" i="4"/>
  <c r="H37" i="4" s="1"/>
  <c r="F35" i="4"/>
  <c r="H35" i="4" s="1"/>
  <c r="F34" i="4"/>
  <c r="H34" i="4" s="1"/>
  <c r="F32" i="4"/>
  <c r="F29" i="4"/>
  <c r="F27" i="4"/>
  <c r="H27" i="4" s="1"/>
  <c r="F26" i="4"/>
  <c r="H26" i="4" s="1"/>
  <c r="F25" i="4"/>
  <c r="H25" i="4" s="1"/>
  <c r="F24" i="4"/>
  <c r="H24" i="4" s="1"/>
  <c r="F17" i="4"/>
  <c r="H17" i="4" s="1"/>
  <c r="F18" i="4"/>
  <c r="H18" i="4" s="1"/>
  <c r="F21" i="4"/>
  <c r="H21" i="4" s="1"/>
  <c r="F16" i="4"/>
  <c r="H16" i="4" s="1"/>
  <c r="F89" i="4"/>
  <c r="E92" i="4"/>
  <c r="E91" i="4" s="1"/>
  <c r="E89" i="4"/>
  <c r="E85" i="4"/>
  <c r="E82" i="4"/>
  <c r="E78" i="4"/>
  <c r="E72" i="4"/>
  <c r="E67" i="4"/>
  <c r="E55" i="4"/>
  <c r="E51" i="4"/>
  <c r="E48" i="4"/>
  <c r="E42" i="4"/>
  <c r="E39" i="4"/>
  <c r="E36" i="4"/>
  <c r="E28" i="4"/>
  <c r="E23" i="4"/>
  <c r="E22" i="4" s="1"/>
  <c r="E15" i="4"/>
  <c r="E14" i="4" s="1"/>
  <c r="F31" i="4" l="1"/>
  <c r="H32" i="4"/>
  <c r="F85" i="4"/>
  <c r="H86" i="4"/>
  <c r="F62" i="4"/>
  <c r="H62" i="4" s="1"/>
  <c r="H64" i="4"/>
  <c r="F39" i="4"/>
  <c r="H40" i="4"/>
  <c r="F67" i="4"/>
  <c r="H68" i="4"/>
  <c r="F87" i="4"/>
  <c r="H87" i="4" s="1"/>
  <c r="H88" i="4"/>
  <c r="F28" i="4"/>
  <c r="H29" i="4"/>
  <c r="F92" i="4"/>
  <c r="F91" i="4" s="1"/>
  <c r="H93" i="4"/>
  <c r="F51" i="4"/>
  <c r="F42" i="4"/>
  <c r="F33" i="4"/>
  <c r="F55" i="4"/>
  <c r="F82" i="4"/>
  <c r="F36" i="4"/>
  <c r="F23" i="4"/>
  <c r="F22" i="4" s="1"/>
  <c r="F78" i="4"/>
  <c r="F72" i="4"/>
  <c r="F15" i="4"/>
  <c r="F14" i="4" s="1"/>
  <c r="E30" i="4"/>
  <c r="E13" i="4" s="1"/>
  <c r="E66" i="4"/>
  <c r="E65" i="4" s="1"/>
  <c r="F50" i="4"/>
  <c r="F48" i="4" l="1"/>
  <c r="H50" i="4"/>
  <c r="E94" i="4"/>
  <c r="F30" i="4"/>
  <c r="F13" i="4" s="1"/>
  <c r="F66" i="4"/>
  <c r="F65" i="4" s="1"/>
  <c r="D48" i="4"/>
  <c r="G92" i="4"/>
  <c r="D92" i="4"/>
  <c r="D91" i="4" s="1"/>
  <c r="G89" i="4"/>
  <c r="H89" i="4" s="1"/>
  <c r="D89" i="4"/>
  <c r="G85" i="4"/>
  <c r="H85" i="4" s="1"/>
  <c r="D85" i="4"/>
  <c r="G82" i="4"/>
  <c r="H82" i="4" s="1"/>
  <c r="D82" i="4"/>
  <c r="G78" i="4"/>
  <c r="H78" i="4" s="1"/>
  <c r="D78" i="4"/>
  <c r="G72" i="4"/>
  <c r="H72" i="4" s="1"/>
  <c r="D72" i="4"/>
  <c r="G67" i="4"/>
  <c r="H67" i="4" s="1"/>
  <c r="D67" i="4"/>
  <c r="G55" i="4"/>
  <c r="H55" i="4" s="1"/>
  <c r="D55" i="4"/>
  <c r="G51" i="4"/>
  <c r="H51" i="4" s="1"/>
  <c r="D51" i="4"/>
  <c r="G46" i="4"/>
  <c r="D42" i="4"/>
  <c r="G39" i="4"/>
  <c r="H39" i="4" s="1"/>
  <c r="D39" i="4"/>
  <c r="G36" i="4"/>
  <c r="H36" i="4" s="1"/>
  <c r="D36" i="4"/>
  <c r="G33" i="4"/>
  <c r="H33" i="4" s="1"/>
  <c r="D33" i="4"/>
  <c r="G31" i="4"/>
  <c r="H31" i="4" s="1"/>
  <c r="D31" i="4"/>
  <c r="G28" i="4"/>
  <c r="H28" i="4" s="1"/>
  <c r="D28" i="4"/>
  <c r="G23" i="4"/>
  <c r="D23" i="4"/>
  <c r="D22" i="4" s="1"/>
  <c r="G15" i="4"/>
  <c r="D15" i="4"/>
  <c r="D14" i="4" s="1"/>
  <c r="G14" i="4" l="1"/>
  <c r="H14" i="4" s="1"/>
  <c r="H15" i="4"/>
  <c r="G91" i="4"/>
  <c r="H91" i="4" s="1"/>
  <c r="H92" i="4"/>
  <c r="G22" i="4"/>
  <c r="H22" i="4" s="1"/>
  <c r="H23" i="4"/>
  <c r="F94" i="4"/>
  <c r="F97" i="4" s="1"/>
  <c r="G30" i="4"/>
  <c r="H30" i="4" s="1"/>
  <c r="G42" i="4"/>
  <c r="H42" i="4" s="1"/>
  <c r="D30" i="4"/>
  <c r="D66" i="4"/>
  <c r="D65" i="4" s="1"/>
  <c r="G66" i="4"/>
  <c r="G48" i="4"/>
  <c r="H48" i="4" s="1"/>
  <c r="G65" i="4" l="1"/>
  <c r="H65" i="4" s="1"/>
  <c r="H66" i="4"/>
  <c r="D13" i="4"/>
  <c r="D94" i="4" s="1"/>
  <c r="G13" i="4"/>
  <c r="H13" i="4" s="1"/>
  <c r="G94" i="4" l="1"/>
  <c r="H94" i="4" l="1"/>
  <c r="G97" i="4"/>
</calcChain>
</file>

<file path=xl/sharedStrings.xml><?xml version="1.0" encoding="utf-8"?>
<sst xmlns="http://schemas.openxmlformats.org/spreadsheetml/2006/main" count="176" uniqueCount="176">
  <si>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</si>
  <si>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</si>
  <si>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</si>
  <si>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</si>
  <si>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</si>
  <si>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</si>
  <si>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</si>
  <si>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</si>
  <si>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</si>
  <si>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</si>
  <si>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</si>
  <si>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</si>
  <si>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</si>
  <si>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</si>
  <si>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</si>
  <si>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</si>
  <si>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</si>
  <si>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</si>
  <si>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</si>
  <si>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</si>
  <si>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</si>
  <si>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</si>
  <si>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</si>
  <si>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</si>
  <si>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</si>
  <si>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</si>
  <si>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</si>
  <si>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</si>
  <si>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</si>
  <si>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</si>
  <si>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</si>
  <si>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</si>
  <si>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</si>
  <si>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</si>
  <si>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</si>
  <si>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</si>
  <si>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</si>
  <si>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</si>
  <si>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</si>
  <si>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</si>
  <si>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</si>
  <si>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</si>
  <si>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</si>
  <si>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</si>
  <si>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</si>
  <si>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</si>
  <si>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</si>
  <si>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</si>
  <si>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</si>
  <si>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</si>
  <si>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</si>
  <si>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</si>
  <si>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</si>
  <si>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</si>
  <si>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</si>
  <si>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</si>
  <si>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</si>
  <si>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</si>
  <si>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</si>
  <si>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</si>
  <si>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</si>
  <si>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</si>
  <si>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</si>
  <si>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</si>
  <si>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</si>
  <si>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</si>
  <si>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</si>
  <si>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</si>
  <si>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</si>
  <si>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</si>
  <si>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</si>
  <si>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</si>
  <si>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</si>
  <si>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</si>
  <si>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</si>
  <si>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</si>
  <si>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</si>
  <si>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</si>
  <si>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</si>
  <si>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</si>
  <si>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</si>
  <si>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</si>
  <si>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</si>
  <si>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</si>
  <si>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</si>
  <si>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</si>
  <si>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</si>
  <si>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</si>
  <si>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</si>
  <si>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</si>
  <si>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</si>
  <si>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</si>
  <si>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</si>
  <si>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</si>
  <si>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</si>
  <si>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</si>
  <si>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</si>
  <si>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</si>
  <si>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</si>
  <si>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</si>
  <si>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</si>
  <si>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</si>
  <si>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</si>
  <si>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</si>
  <si>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</si>
  <si>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</si>
  <si>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</si>
  <si>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</si>
  <si>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</si>
  <si>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</si>
  <si>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</si>
  <si>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</si>
  <si>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</si>
  <si>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</si>
  <si>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</si>
  <si>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</si>
  <si>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</si>
  <si>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</si>
  <si>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</si>
  <si>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</si>
  <si>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</si>
  <si>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</si>
  <si>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</si>
  <si>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</si>
  <si>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</si>
  <si>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</si>
  <si>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</si>
  <si>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</si>
  <si>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</si>
  <si>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</si>
  <si>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</si>
  <si>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</si>
  <si>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</si>
  <si>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</si>
  <si>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</si>
  <si>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</si>
  <si>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</si>
  <si>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</si>
  <si>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</si>
  <si>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</si>
  <si>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% исполнения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</si>
  <si>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</si>
  <si>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</si>
  <si>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</si>
  <si>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</si>
  <si>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</si>
  <si>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</si>
  <si>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</si>
  <si>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</si>
  <si>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</si>
  <si>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</si>
  <si>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</si>
  <si>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</si>
  <si>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</si>
  <si>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</si>
  <si>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</si>
  <si>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</si>
  <si>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План на 2024 год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</si>
  <si>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</si>
  <si>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</si>
  <si>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</si>
  <si>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</si>
  <si>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</si>
  <si>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</si>
  <si>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</si>
  <si>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Сумма уточнения</t>
  </si>
  <si>
    <t>Сумма на 2024 год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</si>
  <si>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</si>
  <si>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</si>
  <si>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650 1 17 01050 13 0000 180</t>
  </si>
  <si>
    <t>Невыясненные поступления, зачисляемые в бюджеты городских поселений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</si>
  <si>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</si>
  <si>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</si>
  <si>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Исполнено за 2024 год</t>
  </si>
  <si>
    <t>от 00.00.2025 г.  № 0</t>
  </si>
  <si>
    <t>Исполнение бюджета городского поселения Игрим  за 2024 год по доходам  по кодам классификации доходов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</si>
</sst>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  <xf numFmtId="9" fontId="9" fillId="0" borderId="0" applyFont="0" applyFill="0" applyBorder="0" applyAlignment="0" applyProtection="0"/>
  </cellStyleXfs>
  <cellXfs count="39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3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9" fontId="7" fillId="0" borderId="2" xfId="6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3" fontId="7" fillId="0" borderId="8" xfId="0" applyNumberFormat="1" applyFont="1" applyFill="1" applyBorder="1" applyAlignment="1">
      <alignment vertical="top" wrapText="1"/>
    </xf>
    <xf numFmtId="164" fontId="10" fillId="0" borderId="0" xfId="0" applyNumberFormat="1" applyFont="1" applyFill="1" applyAlignment="1">
      <alignment horizontal="center"/>
    </xf>
    <xf numFmtId="164" fontId="7" fillId="4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4" borderId="0" xfId="0" applyFont="1" applyFill="1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Процентный" xfId="6" builtinId="5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97"/>
  <sheetViews>
    <sheetView tabSelected="1" topLeftCell="B74" zoomScaleNormal="100" workbookViewId="0">
      <selection activeCell="F96" sqref="F96:G97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5" width="12" style="9" hidden="1" customWidth="1"/>
    <col min="6" max="6" width="12" style="9" customWidth="1"/>
    <col min="7" max="7" width="11" style="9" customWidth="1"/>
    <col min="8" max="8" width="11.28515625" style="16" customWidth="1"/>
    <col min="9" max="9" width="0" style="14" hidden="1" customWidth="1"/>
    <col min="10" max="16384" width="9.140625" style="14"/>
  </cols>
  <sheetData>
    <row r="1" spans="2:8" x14ac:dyDescent="0.25">
      <c r="C1" s="14"/>
      <c r="D1" s="15"/>
      <c r="E1" s="4"/>
      <c r="F1" s="4"/>
      <c r="G1" s="4"/>
      <c r="H1" s="15" t="s">
        <v>0</v>
      </c>
    </row>
    <row r="2" spans="2:8" x14ac:dyDescent="0.25">
      <c r="C2" s="14"/>
      <c r="D2" s="15"/>
      <c r="E2" s="4"/>
      <c r="F2" s="4"/>
      <c r="G2" s="4"/>
      <c r="H2" s="15" t="s">
        <v>74</v>
      </c>
    </row>
    <row r="3" spans="2:8" ht="12" customHeight="1" x14ac:dyDescent="0.25">
      <c r="C3" s="14"/>
      <c r="D3" s="15"/>
      <c r="E3" s="4"/>
      <c r="F3" s="4"/>
      <c r="G3" s="4"/>
      <c r="H3" s="15" t="s">
        <v>73</v>
      </c>
    </row>
    <row r="4" spans="2:8" ht="15" customHeight="1" x14ac:dyDescent="0.25">
      <c r="C4" s="14"/>
      <c r="D4" s="15"/>
      <c r="E4" s="4"/>
      <c r="F4" s="4"/>
      <c r="G4" s="4"/>
      <c r="H4" s="4" t="s">
        <v>174</v>
      </c>
    </row>
    <row r="5" spans="2:8" x14ac:dyDescent="0.25">
      <c r="D5" s="4"/>
      <c r="E5" s="4"/>
      <c r="F5" s="4"/>
      <c r="G5" s="4"/>
      <c r="H5" s="15"/>
    </row>
    <row r="6" spans="2:8" ht="13.5" customHeight="1" x14ac:dyDescent="0.25">
      <c r="D6" s="4"/>
      <c r="E6" s="4"/>
      <c r="F6" s="4"/>
    </row>
    <row r="7" spans="2:8" ht="12.75" customHeight="1" x14ac:dyDescent="0.25">
      <c r="D7" s="4"/>
      <c r="E7" s="4"/>
      <c r="F7" s="4"/>
    </row>
    <row r="8" spans="2:8" ht="13.5" customHeight="1" x14ac:dyDescent="0.25">
      <c r="D8" s="4"/>
      <c r="E8" s="4"/>
      <c r="F8" s="4"/>
    </row>
    <row r="9" spans="2:8" x14ac:dyDescent="0.25">
      <c r="D9" s="4"/>
      <c r="E9" s="4"/>
      <c r="F9" s="4"/>
    </row>
    <row r="10" spans="2:8" ht="40.5" customHeight="1" x14ac:dyDescent="0.25">
      <c r="B10" s="36" t="s">
        <v>175</v>
      </c>
      <c r="C10" s="36"/>
      <c r="D10" s="36"/>
      <c r="E10" s="3"/>
      <c r="F10" s="3"/>
      <c r="G10" s="37"/>
      <c r="H10" s="14"/>
    </row>
    <row r="11" spans="2:8" x14ac:dyDescent="0.25">
      <c r="D11" s="5"/>
      <c r="E11" s="5"/>
      <c r="F11" s="5" t="s">
        <v>1</v>
      </c>
    </row>
    <row r="12" spans="2:8" s="18" customFormat="1" ht="25.5" x14ac:dyDescent="0.25">
      <c r="B12" s="17" t="s">
        <v>2</v>
      </c>
      <c r="C12" s="6" t="s">
        <v>3</v>
      </c>
      <c r="D12" s="33" t="s">
        <v>157</v>
      </c>
      <c r="E12" s="33" t="s">
        <v>165</v>
      </c>
      <c r="F12" s="6" t="s">
        <v>166</v>
      </c>
      <c r="G12" s="6" t="s">
        <v>173</v>
      </c>
      <c r="H12" s="34" t="s">
        <v>140</v>
      </c>
    </row>
    <row r="13" spans="2:8" ht="15.75" hidden="1" customHeight="1" x14ac:dyDescent="0.25">
      <c r="B13" s="19" t="s">
        <v>109</v>
      </c>
      <c r="C13" s="19" t="s">
        <v>32</v>
      </c>
      <c r="D13" s="20">
        <f>D14+D22+D28+D30+D39+D41+D42+D48+D51+D55+D62</f>
        <v>75722.600000000006</v>
      </c>
      <c r="E13" s="1">
        <f>E14+E22+E28+E30+E39+E41+E42+E48+E51+E55+E62</f>
        <v>-1125.6999999999991</v>
      </c>
      <c r="F13" s="20">
        <f>F14+F22+F28+F30+F39+F41+F42+F48+F51+F55+F62</f>
        <v>74596.799999999988</v>
      </c>
      <c r="G13" s="20">
        <f>G14+G22+G28+G30+G39+G41+G42+G48+G51+G55+G62</f>
        <v>71644.599999999991</v>
      </c>
      <c r="H13" s="21">
        <f>G13/F13</f>
        <v>0.96042457585311969</v>
      </c>
    </row>
    <row r="14" spans="2:8" hidden="1" x14ac:dyDescent="0.25">
      <c r="B14" s="19" t="s">
        <v>110</v>
      </c>
      <c r="C14" s="19" t="s">
        <v>4</v>
      </c>
      <c r="D14" s="20">
        <f>D15</f>
        <v>29706</v>
      </c>
      <c r="E14" s="1">
        <f>E15</f>
        <v>-431.40000000000003</v>
      </c>
      <c r="F14" s="20">
        <f>F15</f>
        <v>29274.6</v>
      </c>
      <c r="G14" s="20">
        <f>G15</f>
        <v>29734.5</v>
      </c>
      <c r="H14" s="21">
        <f t="shared" ref="H14:H77" si="0">G14/F14</f>
        <v>1.0157098645241951</v>
      </c>
    </row>
    <row r="15" spans="2:8" hidden="1" x14ac:dyDescent="0.25">
      <c r="B15" s="22" t="s">
        <v>111</v>
      </c>
      <c r="C15" s="7" t="s">
        <v>5</v>
      </c>
      <c r="D15" s="1">
        <f>SUM(D16:D21)</f>
        <v>29706</v>
      </c>
      <c r="E15" s="1">
        <f>SUM(E16:E21)</f>
        <v>-431.40000000000003</v>
      </c>
      <c r="F15" s="1">
        <f>SUM(F16:F21)</f>
        <v>29274.6</v>
      </c>
      <c r="G15" s="20">
        <f>SUM(G16:G21)</f>
        <v>29734.5</v>
      </c>
      <c r="H15" s="21">
        <f t="shared" si="0"/>
        <v>1.0157098645241951</v>
      </c>
    </row>
    <row r="16" spans="2:8" ht="53.25" customHeight="1" x14ac:dyDescent="0.25">
      <c r="B16" s="19" t="s">
        <v>6</v>
      </c>
      <c r="C16" s="2" t="s">
        <v>7</v>
      </c>
      <c r="D16" s="8">
        <v>29451</v>
      </c>
      <c r="E16" s="8">
        <v>-700</v>
      </c>
      <c r="F16" s="8">
        <f t="shared" ref="F16:F21" si="1">D16+E16</f>
        <v>28751</v>
      </c>
      <c r="G16" s="8">
        <v>29103.5</v>
      </c>
      <c r="H16" s="21">
        <f t="shared" si="0"/>
        <v>1.0122604431150222</v>
      </c>
    </row>
    <row r="17" spans="2:9" ht="85.5" customHeight="1" x14ac:dyDescent="0.25">
      <c r="B17" s="19" t="s">
        <v>8</v>
      </c>
      <c r="C17" s="2" t="s">
        <v>9</v>
      </c>
      <c r="D17" s="8">
        <v>100</v>
      </c>
      <c r="E17" s="8">
        <v>47.3</v>
      </c>
      <c r="F17" s="8">
        <f t="shared" si="1"/>
        <v>147.30000000000001</v>
      </c>
      <c r="G17" s="8">
        <v>147.19999999999999</v>
      </c>
      <c r="H17" s="21">
        <f t="shared" si="0"/>
        <v>0.99932111337406637</v>
      </c>
    </row>
    <row r="18" spans="2:9" ht="36" customHeight="1" x14ac:dyDescent="0.25">
      <c r="B18" s="19" t="s">
        <v>10</v>
      </c>
      <c r="C18" s="2" t="s">
        <v>11</v>
      </c>
      <c r="D18" s="8">
        <v>100</v>
      </c>
      <c r="E18" s="8">
        <v>192</v>
      </c>
      <c r="F18" s="8">
        <f t="shared" si="1"/>
        <v>292</v>
      </c>
      <c r="G18" s="8">
        <v>295.89999999999998</v>
      </c>
      <c r="H18" s="21">
        <f t="shared" si="0"/>
        <v>1.0133561643835616</v>
      </c>
    </row>
    <row r="19" spans="2:9" ht="61.5" customHeight="1" x14ac:dyDescent="0.25">
      <c r="B19" s="19" t="s">
        <v>141</v>
      </c>
      <c r="C19" s="2" t="s">
        <v>142</v>
      </c>
      <c r="D19" s="8">
        <v>5</v>
      </c>
      <c r="E19" s="8">
        <v>-5.8</v>
      </c>
      <c r="F19" s="8">
        <f t="shared" si="1"/>
        <v>-0.79999999999999982</v>
      </c>
      <c r="G19" s="8">
        <v>24.1</v>
      </c>
      <c r="H19" s="21">
        <f t="shared" si="0"/>
        <v>-30.125000000000007</v>
      </c>
      <c r="I19" s="35"/>
    </row>
    <row r="20" spans="2:9" ht="61.5" customHeight="1" x14ac:dyDescent="0.25">
      <c r="B20" s="19" t="s">
        <v>167</v>
      </c>
      <c r="C20" s="2" t="s">
        <v>168</v>
      </c>
      <c r="D20" s="8">
        <v>50</v>
      </c>
      <c r="E20" s="8">
        <v>28</v>
      </c>
      <c r="F20" s="8">
        <f t="shared" si="1"/>
        <v>78</v>
      </c>
      <c r="G20" s="8">
        <v>78</v>
      </c>
      <c r="H20" s="21">
        <f t="shared" si="0"/>
        <v>1</v>
      </c>
    </row>
    <row r="21" spans="2:9" ht="66" customHeight="1" x14ac:dyDescent="0.25">
      <c r="B21" s="19" t="s">
        <v>171</v>
      </c>
      <c r="C21" s="2" t="s">
        <v>172</v>
      </c>
      <c r="D21" s="8"/>
      <c r="E21" s="24">
        <v>7.1</v>
      </c>
      <c r="F21" s="8">
        <f t="shared" si="1"/>
        <v>7.1</v>
      </c>
      <c r="G21" s="8">
        <v>85.8</v>
      </c>
      <c r="H21" s="21">
        <f t="shared" si="0"/>
        <v>12.084507042253522</v>
      </c>
    </row>
    <row r="22" spans="2:9" ht="27" hidden="1" customHeight="1" x14ac:dyDescent="0.25">
      <c r="B22" s="19" t="s">
        <v>112</v>
      </c>
      <c r="C22" s="19" t="s">
        <v>106</v>
      </c>
      <c r="D22" s="23">
        <f>D23</f>
        <v>14027</v>
      </c>
      <c r="E22" s="8">
        <f>E23</f>
        <v>1347</v>
      </c>
      <c r="F22" s="23">
        <f>F23</f>
        <v>15374</v>
      </c>
      <c r="G22" s="23">
        <f>G23</f>
        <v>15560</v>
      </c>
      <c r="H22" s="21">
        <f t="shared" si="0"/>
        <v>1.0120983478600234</v>
      </c>
    </row>
    <row r="23" spans="2:9" ht="24" hidden="1" customHeight="1" x14ac:dyDescent="0.25">
      <c r="B23" s="19" t="s">
        <v>113</v>
      </c>
      <c r="C23" s="2" t="s">
        <v>67</v>
      </c>
      <c r="D23" s="8">
        <f>SUM(D24:D27)</f>
        <v>14027</v>
      </c>
      <c r="E23" s="8">
        <f>SUM(E24:E27)</f>
        <v>1347</v>
      </c>
      <c r="F23" s="8">
        <f>SUM(F24:F27)</f>
        <v>15374</v>
      </c>
      <c r="G23" s="23">
        <f>SUM(G24:G27)</f>
        <v>15560</v>
      </c>
      <c r="H23" s="21">
        <f t="shared" si="0"/>
        <v>1.0120983478600234</v>
      </c>
    </row>
    <row r="24" spans="2:9" ht="49.5" customHeight="1" x14ac:dyDescent="0.25">
      <c r="B24" s="19" t="s">
        <v>158</v>
      </c>
      <c r="C24" s="2" t="s">
        <v>69</v>
      </c>
      <c r="D24" s="8">
        <v>7392</v>
      </c>
      <c r="E24" s="8">
        <v>655</v>
      </c>
      <c r="F24" s="8">
        <f>D24+E24</f>
        <v>8047</v>
      </c>
      <c r="G24" s="8">
        <v>8038.8</v>
      </c>
      <c r="H24" s="21">
        <f t="shared" si="0"/>
        <v>0.99898098670311919</v>
      </c>
    </row>
    <row r="25" spans="2:9" ht="63" customHeight="1" x14ac:dyDescent="0.25">
      <c r="B25" s="19" t="s">
        <v>159</v>
      </c>
      <c r="C25" s="2" t="s">
        <v>70</v>
      </c>
      <c r="D25" s="8">
        <v>32</v>
      </c>
      <c r="E25" s="8">
        <v>13</v>
      </c>
      <c r="F25" s="8">
        <f>D25+E25</f>
        <v>45</v>
      </c>
      <c r="G25" s="8">
        <f>46.4+0.1</f>
        <v>46.5</v>
      </c>
      <c r="H25" s="21">
        <f t="shared" si="0"/>
        <v>1.0333333333333334</v>
      </c>
      <c r="I25" s="35"/>
    </row>
    <row r="26" spans="2:9" ht="50.25" customHeight="1" x14ac:dyDescent="0.25">
      <c r="B26" s="19" t="s">
        <v>160</v>
      </c>
      <c r="C26" s="2" t="s">
        <v>71</v>
      </c>
      <c r="D26" s="8">
        <v>7270</v>
      </c>
      <c r="E26" s="8">
        <v>890</v>
      </c>
      <c r="F26" s="8">
        <f>D26+E26</f>
        <v>8160</v>
      </c>
      <c r="G26" s="8">
        <v>8349.7000000000007</v>
      </c>
      <c r="H26" s="21">
        <f t="shared" si="0"/>
        <v>1.023247549019608</v>
      </c>
    </row>
    <row r="27" spans="2:9" ht="51.75" customHeight="1" x14ac:dyDescent="0.25">
      <c r="B27" s="19" t="s">
        <v>161</v>
      </c>
      <c r="C27" s="2" t="s">
        <v>91</v>
      </c>
      <c r="D27" s="8">
        <v>-667</v>
      </c>
      <c r="E27" s="8">
        <v>-211</v>
      </c>
      <c r="F27" s="8">
        <f>D27+E27</f>
        <v>-878</v>
      </c>
      <c r="G27" s="8">
        <v>-875</v>
      </c>
      <c r="H27" s="21">
        <f t="shared" si="0"/>
        <v>0.99658314350797261</v>
      </c>
    </row>
    <row r="28" spans="2:9" hidden="1" x14ac:dyDescent="0.25">
      <c r="B28" s="19" t="s">
        <v>114</v>
      </c>
      <c r="C28" s="19" t="s">
        <v>12</v>
      </c>
      <c r="D28" s="23">
        <f>D29</f>
        <v>68</v>
      </c>
      <c r="E28" s="8">
        <f>E29</f>
        <v>-28.3</v>
      </c>
      <c r="F28" s="23">
        <f>F29</f>
        <v>39.700000000000003</v>
      </c>
      <c r="G28" s="23">
        <f>G29</f>
        <v>39.700000000000003</v>
      </c>
      <c r="H28" s="21">
        <f t="shared" si="0"/>
        <v>1</v>
      </c>
    </row>
    <row r="29" spans="2:9" x14ac:dyDescent="0.25">
      <c r="B29" s="25" t="s">
        <v>13</v>
      </c>
      <c r="C29" s="2" t="s">
        <v>14</v>
      </c>
      <c r="D29" s="8">
        <v>68</v>
      </c>
      <c r="E29" s="8">
        <v>-28.3</v>
      </c>
      <c r="F29" s="8">
        <f>D29+E29</f>
        <v>39.700000000000003</v>
      </c>
      <c r="G29" s="8">
        <v>39.700000000000003</v>
      </c>
      <c r="H29" s="21">
        <f t="shared" si="0"/>
        <v>1</v>
      </c>
    </row>
    <row r="30" spans="2:9" hidden="1" x14ac:dyDescent="0.25">
      <c r="B30" s="19" t="s">
        <v>115</v>
      </c>
      <c r="C30" s="19" t="s">
        <v>15</v>
      </c>
      <c r="D30" s="20">
        <f>D31+D33+D36</f>
        <v>5125</v>
      </c>
      <c r="E30" s="1">
        <f>E31+E33+E36</f>
        <v>4590.8</v>
      </c>
      <c r="F30" s="20">
        <f>F31+F33+F36</f>
        <v>9715.7999999999993</v>
      </c>
      <c r="G30" s="20">
        <f>G31+G33+G36</f>
        <v>9747.9</v>
      </c>
      <c r="H30" s="21">
        <f t="shared" si="0"/>
        <v>1.0033038967455075</v>
      </c>
    </row>
    <row r="31" spans="2:9" hidden="1" x14ac:dyDescent="0.25">
      <c r="B31" s="19" t="s">
        <v>117</v>
      </c>
      <c r="C31" s="2" t="s">
        <v>97</v>
      </c>
      <c r="D31" s="1">
        <f>D32</f>
        <v>2500</v>
      </c>
      <c r="E31" s="1">
        <f>E32</f>
        <v>2800</v>
      </c>
      <c r="F31" s="1">
        <f>F32</f>
        <v>5300</v>
      </c>
      <c r="G31" s="20">
        <f>G32</f>
        <v>5292.7</v>
      </c>
      <c r="H31" s="21">
        <f t="shared" si="0"/>
        <v>0.99862264150943392</v>
      </c>
    </row>
    <row r="32" spans="2:9" ht="38.25" x14ac:dyDescent="0.25">
      <c r="B32" s="19" t="s">
        <v>33</v>
      </c>
      <c r="C32" s="2" t="s">
        <v>116</v>
      </c>
      <c r="D32" s="8">
        <v>2500</v>
      </c>
      <c r="E32" s="8">
        <v>2800</v>
      </c>
      <c r="F32" s="8">
        <f>D32+E32</f>
        <v>5300</v>
      </c>
      <c r="G32" s="8">
        <v>5292.7</v>
      </c>
      <c r="H32" s="21">
        <f t="shared" si="0"/>
        <v>0.99862264150943392</v>
      </c>
    </row>
    <row r="33" spans="2:8" hidden="1" x14ac:dyDescent="0.25">
      <c r="B33" s="19" t="s">
        <v>118</v>
      </c>
      <c r="C33" s="2" t="s">
        <v>92</v>
      </c>
      <c r="D33" s="1">
        <f>D34+D35</f>
        <v>325</v>
      </c>
      <c r="E33" s="1">
        <f>E34+E35</f>
        <v>27.3</v>
      </c>
      <c r="F33" s="1">
        <f>F34+F35</f>
        <v>352.3</v>
      </c>
      <c r="G33" s="20">
        <f>G34+G35</f>
        <v>363.2</v>
      </c>
      <c r="H33" s="21">
        <f t="shared" si="0"/>
        <v>1.0309395401646324</v>
      </c>
    </row>
    <row r="34" spans="2:8" x14ac:dyDescent="0.25">
      <c r="B34" s="19" t="s">
        <v>95</v>
      </c>
      <c r="C34" s="2" t="s">
        <v>93</v>
      </c>
      <c r="D34" s="1">
        <v>55</v>
      </c>
      <c r="E34" s="1">
        <v>-3.7</v>
      </c>
      <c r="F34" s="8">
        <f>D34+E34</f>
        <v>51.3</v>
      </c>
      <c r="G34" s="1">
        <v>49.3</v>
      </c>
      <c r="H34" s="21">
        <f t="shared" si="0"/>
        <v>0.96101364522417154</v>
      </c>
    </row>
    <row r="35" spans="2:8" x14ac:dyDescent="0.25">
      <c r="B35" s="19" t="s">
        <v>96</v>
      </c>
      <c r="C35" s="2" t="s">
        <v>94</v>
      </c>
      <c r="D35" s="1">
        <v>270</v>
      </c>
      <c r="E35" s="1">
        <v>31</v>
      </c>
      <c r="F35" s="8">
        <f>D35+E35</f>
        <v>301</v>
      </c>
      <c r="G35" s="1">
        <v>313.89999999999998</v>
      </c>
      <c r="H35" s="21">
        <f t="shared" si="0"/>
        <v>1.0428571428571427</v>
      </c>
    </row>
    <row r="36" spans="2:8" hidden="1" x14ac:dyDescent="0.25">
      <c r="B36" s="19" t="s">
        <v>119</v>
      </c>
      <c r="C36" s="2" t="s">
        <v>16</v>
      </c>
      <c r="D36" s="8">
        <f>SUM(D37:D38)</f>
        <v>2300</v>
      </c>
      <c r="E36" s="8">
        <f>SUM(E37:E38)</f>
        <v>1763.5</v>
      </c>
      <c r="F36" s="8">
        <f>SUM(F37:F38)</f>
        <v>4063.5</v>
      </c>
      <c r="G36" s="23">
        <f>SUM(G37:G38)</f>
        <v>4092</v>
      </c>
      <c r="H36" s="21">
        <f t="shared" si="0"/>
        <v>1.0070136581764488</v>
      </c>
    </row>
    <row r="37" spans="2:8" ht="26.25" customHeight="1" x14ac:dyDescent="0.25">
      <c r="B37" s="19" t="s">
        <v>34</v>
      </c>
      <c r="C37" s="2" t="s">
        <v>35</v>
      </c>
      <c r="D37" s="8">
        <v>2070</v>
      </c>
      <c r="E37" s="8">
        <v>1330</v>
      </c>
      <c r="F37" s="8">
        <f>D37+E37</f>
        <v>3400</v>
      </c>
      <c r="G37" s="8">
        <v>3424.8</v>
      </c>
      <c r="H37" s="21">
        <f t="shared" si="0"/>
        <v>1.0072941176470589</v>
      </c>
    </row>
    <row r="38" spans="2:8" ht="24" customHeight="1" x14ac:dyDescent="0.25">
      <c r="B38" s="19" t="s">
        <v>36</v>
      </c>
      <c r="C38" s="2" t="s">
        <v>37</v>
      </c>
      <c r="D38" s="8">
        <v>230</v>
      </c>
      <c r="E38" s="8">
        <v>433.5</v>
      </c>
      <c r="F38" s="8">
        <f>D38+E38</f>
        <v>663.5</v>
      </c>
      <c r="G38" s="8">
        <v>667.2</v>
      </c>
      <c r="H38" s="21">
        <f t="shared" si="0"/>
        <v>1.0055764883195177</v>
      </c>
    </row>
    <row r="39" spans="2:8" hidden="1" x14ac:dyDescent="0.25">
      <c r="B39" s="19" t="s">
        <v>120</v>
      </c>
      <c r="C39" s="19" t="s">
        <v>17</v>
      </c>
      <c r="D39" s="20">
        <f>D40</f>
        <v>10</v>
      </c>
      <c r="E39" s="1">
        <f>E40</f>
        <v>-7</v>
      </c>
      <c r="F39" s="20">
        <f>F40</f>
        <v>3</v>
      </c>
      <c r="G39" s="20">
        <f>G40</f>
        <v>3</v>
      </c>
      <c r="H39" s="21">
        <f t="shared" si="0"/>
        <v>1</v>
      </c>
    </row>
    <row r="40" spans="2:8" ht="54" customHeight="1" x14ac:dyDescent="0.25">
      <c r="B40" s="19" t="s">
        <v>18</v>
      </c>
      <c r="C40" s="2" t="s">
        <v>19</v>
      </c>
      <c r="D40" s="1">
        <v>10</v>
      </c>
      <c r="E40" s="32">
        <f>-7-0.1*0</f>
        <v>-7</v>
      </c>
      <c r="F40" s="8">
        <f>D40+E40</f>
        <v>3</v>
      </c>
      <c r="G40" s="1">
        <v>3</v>
      </c>
      <c r="H40" s="21">
        <f t="shared" si="0"/>
        <v>1</v>
      </c>
    </row>
    <row r="41" spans="2:8" ht="25.5" hidden="1" x14ac:dyDescent="0.25">
      <c r="B41" s="19" t="s">
        <v>127</v>
      </c>
      <c r="C41" s="19" t="s">
        <v>31</v>
      </c>
      <c r="D41" s="20">
        <v>0</v>
      </c>
      <c r="E41" s="20">
        <v>0</v>
      </c>
      <c r="F41" s="20">
        <v>0</v>
      </c>
      <c r="G41" s="20">
        <v>-0.3</v>
      </c>
      <c r="H41" s="21" t="e">
        <f t="shared" si="0"/>
        <v>#DIV/0!</v>
      </c>
    </row>
    <row r="42" spans="2:8" ht="27.75" hidden="1" customHeight="1" x14ac:dyDescent="0.25">
      <c r="B42" s="19" t="s">
        <v>121</v>
      </c>
      <c r="C42" s="19" t="s">
        <v>20</v>
      </c>
      <c r="D42" s="20">
        <f>SUM(D43:D47)</f>
        <v>6279</v>
      </c>
      <c r="E42" s="1">
        <f>SUM(E43:E47)</f>
        <v>28.800000000000011</v>
      </c>
      <c r="F42" s="20">
        <f>SUM(F43:F47)</f>
        <v>6307.7</v>
      </c>
      <c r="G42" s="20">
        <f>SUM(G43:G47)</f>
        <v>6365.9</v>
      </c>
      <c r="H42" s="21">
        <f t="shared" si="0"/>
        <v>1.0092268180160755</v>
      </c>
    </row>
    <row r="43" spans="2:8" ht="62.25" customHeight="1" x14ac:dyDescent="0.25">
      <c r="B43" s="19" t="s">
        <v>68</v>
      </c>
      <c r="C43" s="2" t="s">
        <v>38</v>
      </c>
      <c r="D43" s="1">
        <v>1247</v>
      </c>
      <c r="E43" s="1">
        <v>170</v>
      </c>
      <c r="F43" s="1">
        <f>D43+E43</f>
        <v>1417</v>
      </c>
      <c r="G43" s="1">
        <v>1472.4</v>
      </c>
      <c r="H43" s="21">
        <f t="shared" si="0"/>
        <v>1.0390966831333805</v>
      </c>
    </row>
    <row r="44" spans="2:8" ht="49.5" customHeight="1" x14ac:dyDescent="0.25">
      <c r="B44" s="19" t="s">
        <v>98</v>
      </c>
      <c r="C44" s="2" t="s">
        <v>99</v>
      </c>
      <c r="D44" s="1">
        <v>0</v>
      </c>
      <c r="E44" s="1"/>
      <c r="F44" s="1">
        <f>D44+E44</f>
        <v>0</v>
      </c>
      <c r="G44" s="1">
        <v>0</v>
      </c>
      <c r="H44" s="21" t="e">
        <f t="shared" si="0"/>
        <v>#DIV/0!</v>
      </c>
    </row>
    <row r="45" spans="2:8" ht="51" customHeight="1" x14ac:dyDescent="0.25">
      <c r="B45" s="19" t="s">
        <v>39</v>
      </c>
      <c r="C45" s="2" t="s">
        <v>40</v>
      </c>
      <c r="D45" s="1">
        <v>3000</v>
      </c>
      <c r="E45" s="1">
        <v>-600</v>
      </c>
      <c r="F45" s="1">
        <f>D45+E45</f>
        <v>2400</v>
      </c>
      <c r="G45" s="1">
        <v>2402.8000000000002</v>
      </c>
      <c r="H45" s="21">
        <f t="shared" si="0"/>
        <v>1.0011666666666668</v>
      </c>
    </row>
    <row r="46" spans="2:8" ht="69.599999999999994" customHeight="1" x14ac:dyDescent="0.25">
      <c r="B46" s="19" t="s">
        <v>143</v>
      </c>
      <c r="C46" s="2" t="s">
        <v>144</v>
      </c>
      <c r="D46" s="1">
        <v>0</v>
      </c>
      <c r="E46" s="32">
        <v>0.1</v>
      </c>
      <c r="F46" s="1">
        <f>D46+E46</f>
        <v>0.1</v>
      </c>
      <c r="G46" s="1">
        <f>0.1</f>
        <v>0.1</v>
      </c>
      <c r="H46" s="21">
        <f t="shared" si="0"/>
        <v>1</v>
      </c>
    </row>
    <row r="47" spans="2:8" ht="63" customHeight="1" x14ac:dyDescent="0.25">
      <c r="B47" s="19" t="s">
        <v>41</v>
      </c>
      <c r="C47" s="2" t="s">
        <v>42</v>
      </c>
      <c r="D47" s="1">
        <v>2032</v>
      </c>
      <c r="E47" s="32">
        <f>458.7-0.1*0</f>
        <v>458.7</v>
      </c>
      <c r="F47" s="1">
        <f>D47+E47-0.1</f>
        <v>2490.6</v>
      </c>
      <c r="G47" s="1">
        <f>2490.7-0.1</f>
        <v>2490.6</v>
      </c>
      <c r="H47" s="21">
        <f t="shared" si="0"/>
        <v>1</v>
      </c>
    </row>
    <row r="48" spans="2:8" ht="25.5" hidden="1" x14ac:dyDescent="0.25">
      <c r="B48" s="19" t="s">
        <v>122</v>
      </c>
      <c r="C48" s="19" t="s">
        <v>21</v>
      </c>
      <c r="D48" s="20">
        <f>SUM(D49:D50)</f>
        <v>7213.4</v>
      </c>
      <c r="E48" s="1">
        <f>SUM(E49:E50)</f>
        <v>-20</v>
      </c>
      <c r="F48" s="20">
        <f>SUM(F49:F50)</f>
        <v>7193.4</v>
      </c>
      <c r="G48" s="20">
        <f>SUM(G49:G50)</f>
        <v>6885.3</v>
      </c>
      <c r="H48" s="21">
        <f t="shared" si="0"/>
        <v>0.95716907164901166</v>
      </c>
    </row>
    <row r="49" spans="2:9" ht="25.5" x14ac:dyDescent="0.25">
      <c r="B49" s="19" t="s">
        <v>43</v>
      </c>
      <c r="C49" s="2" t="s">
        <v>44</v>
      </c>
      <c r="D49" s="1">
        <v>162.4</v>
      </c>
      <c r="E49" s="1">
        <v>-20</v>
      </c>
      <c r="F49" s="1">
        <f>D49+E49</f>
        <v>142.4</v>
      </c>
      <c r="G49" s="1">
        <v>142.4</v>
      </c>
      <c r="H49" s="21">
        <f t="shared" si="0"/>
        <v>1</v>
      </c>
    </row>
    <row r="50" spans="2:9" ht="14.25" customHeight="1" x14ac:dyDescent="0.25">
      <c r="B50" s="19" t="s">
        <v>45</v>
      </c>
      <c r="C50" s="2" t="s">
        <v>46</v>
      </c>
      <c r="D50" s="1">
        <v>7051</v>
      </c>
      <c r="E50" s="1"/>
      <c r="F50" s="1">
        <f>D50+E50</f>
        <v>7051</v>
      </c>
      <c r="G50" s="1">
        <f>6742.8+0.1</f>
        <v>6742.9000000000005</v>
      </c>
      <c r="H50" s="21">
        <f t="shared" si="0"/>
        <v>0.95630407034463205</v>
      </c>
      <c r="I50" s="35"/>
    </row>
    <row r="51" spans="2:9" ht="25.5" hidden="1" x14ac:dyDescent="0.25">
      <c r="B51" s="19" t="s">
        <v>123</v>
      </c>
      <c r="C51" s="19" t="s">
        <v>22</v>
      </c>
      <c r="D51" s="20">
        <f>SUM(D52:D54)</f>
        <v>13234.2</v>
      </c>
      <c r="E51" s="1">
        <f>SUM(E52:E54)</f>
        <v>-6585.4</v>
      </c>
      <c r="F51" s="20">
        <f>SUM(F52:F54)</f>
        <v>6648.8</v>
      </c>
      <c r="G51" s="20">
        <f>SUM(G52:G54)</f>
        <v>3281.8999999999996</v>
      </c>
      <c r="H51" s="21">
        <f t="shared" si="0"/>
        <v>0.49360786908915888</v>
      </c>
    </row>
    <row r="52" spans="2:9" ht="66" customHeight="1" x14ac:dyDescent="0.25">
      <c r="B52" s="19" t="s">
        <v>50</v>
      </c>
      <c r="C52" s="2" t="s">
        <v>51</v>
      </c>
      <c r="D52" s="1">
        <v>13023</v>
      </c>
      <c r="E52" s="1">
        <v>-7258.3</v>
      </c>
      <c r="F52" s="1">
        <f>D52+E52</f>
        <v>5764.7</v>
      </c>
      <c r="G52" s="1">
        <v>2381.5</v>
      </c>
      <c r="H52" s="21">
        <f t="shared" si="0"/>
        <v>0.41311776848751885</v>
      </c>
    </row>
    <row r="53" spans="2:9" ht="38.25" x14ac:dyDescent="0.25">
      <c r="B53" s="19" t="s">
        <v>72</v>
      </c>
      <c r="C53" s="2" t="s">
        <v>47</v>
      </c>
      <c r="D53" s="1">
        <v>44.2</v>
      </c>
      <c r="E53" s="1">
        <v>7.1</v>
      </c>
      <c r="F53" s="1">
        <f>D53+E53</f>
        <v>51.300000000000004</v>
      </c>
      <c r="G53" s="1">
        <v>53.7</v>
      </c>
      <c r="H53" s="21">
        <f t="shared" si="0"/>
        <v>1.0467836257309941</v>
      </c>
    </row>
    <row r="54" spans="2:9" ht="38.25" x14ac:dyDescent="0.25">
      <c r="B54" s="19" t="s">
        <v>48</v>
      </c>
      <c r="C54" s="2" t="s">
        <v>49</v>
      </c>
      <c r="D54" s="1">
        <v>167</v>
      </c>
      <c r="E54" s="1">
        <v>665.8</v>
      </c>
      <c r="F54" s="1">
        <f>D54+E54</f>
        <v>832.8</v>
      </c>
      <c r="G54" s="1">
        <v>846.7</v>
      </c>
      <c r="H54" s="21">
        <f t="shared" si="0"/>
        <v>1.0166906820365034</v>
      </c>
    </row>
    <row r="55" spans="2:9" hidden="1" x14ac:dyDescent="0.25">
      <c r="B55" s="26" t="s">
        <v>107</v>
      </c>
      <c r="C55" s="26" t="s">
        <v>138</v>
      </c>
      <c r="D55" s="20">
        <f>SUM(D56:D61)</f>
        <v>26</v>
      </c>
      <c r="E55" s="1">
        <f>SUM(E56:E61)</f>
        <v>-20</v>
      </c>
      <c r="F55" s="20">
        <f>SUM(F56:F61)</f>
        <v>6</v>
      </c>
      <c r="G55" s="20">
        <f>SUM(G56:G61)</f>
        <v>7</v>
      </c>
      <c r="H55" s="21">
        <f t="shared" si="0"/>
        <v>1.1666666666666667</v>
      </c>
    </row>
    <row r="56" spans="2:9" ht="76.5" x14ac:dyDescent="0.25">
      <c r="B56" s="30" t="s">
        <v>164</v>
      </c>
      <c r="C56" s="13" t="s">
        <v>108</v>
      </c>
      <c r="D56" s="10">
        <v>25</v>
      </c>
      <c r="E56" s="10">
        <v>-21</v>
      </c>
      <c r="F56" s="10">
        <f t="shared" ref="F56:F61" si="2">D56+E56</f>
        <v>4</v>
      </c>
      <c r="G56" s="10">
        <v>4</v>
      </c>
      <c r="H56" s="21">
        <f t="shared" si="0"/>
        <v>1</v>
      </c>
    </row>
    <row r="57" spans="2:9" ht="51" x14ac:dyDescent="0.25">
      <c r="B57" s="27" t="s">
        <v>145</v>
      </c>
      <c r="C57" s="11" t="s">
        <v>146</v>
      </c>
      <c r="D57" s="10">
        <v>1</v>
      </c>
      <c r="E57" s="10">
        <v>1</v>
      </c>
      <c r="F57" s="10">
        <f t="shared" si="2"/>
        <v>2</v>
      </c>
      <c r="G57" s="10">
        <v>3</v>
      </c>
      <c r="H57" s="21">
        <f t="shared" si="0"/>
        <v>1.5</v>
      </c>
    </row>
    <row r="58" spans="2:9" ht="25.5" x14ac:dyDescent="0.25">
      <c r="B58" s="19" t="s">
        <v>162</v>
      </c>
      <c r="C58" s="12" t="s">
        <v>52</v>
      </c>
      <c r="D58" s="1">
        <v>0</v>
      </c>
      <c r="E58" s="1"/>
      <c r="F58" s="10">
        <f t="shared" si="2"/>
        <v>0</v>
      </c>
      <c r="G58" s="1">
        <v>0</v>
      </c>
      <c r="H58" s="21" t="e">
        <f t="shared" si="0"/>
        <v>#DIV/0!</v>
      </c>
    </row>
    <row r="59" spans="2:9" ht="51" x14ac:dyDescent="0.25">
      <c r="B59" s="19" t="s">
        <v>163</v>
      </c>
      <c r="C59" s="2" t="s">
        <v>54</v>
      </c>
      <c r="D59" s="1">
        <v>0</v>
      </c>
      <c r="E59" s="1"/>
      <c r="F59" s="10">
        <f t="shared" si="2"/>
        <v>0</v>
      </c>
      <c r="G59" s="1">
        <v>0</v>
      </c>
      <c r="H59" s="21" t="e">
        <f t="shared" si="0"/>
        <v>#DIV/0!</v>
      </c>
    </row>
    <row r="60" spans="2:9" ht="38.25" x14ac:dyDescent="0.25">
      <c r="B60" s="28" t="s">
        <v>75</v>
      </c>
      <c r="C60" s="11" t="s">
        <v>53</v>
      </c>
      <c r="D60" s="10">
        <v>0</v>
      </c>
      <c r="E60" s="10"/>
      <c r="F60" s="10">
        <f t="shared" si="2"/>
        <v>0</v>
      </c>
      <c r="G60" s="10">
        <v>0</v>
      </c>
      <c r="H60" s="21" t="e">
        <f t="shared" si="0"/>
        <v>#DIV/0!</v>
      </c>
    </row>
    <row r="61" spans="2:9" ht="25.5" x14ac:dyDescent="0.25">
      <c r="B61" s="19" t="s">
        <v>55</v>
      </c>
      <c r="C61" s="2" t="s">
        <v>56</v>
      </c>
      <c r="D61" s="1">
        <v>0</v>
      </c>
      <c r="E61" s="1"/>
      <c r="F61" s="10">
        <f t="shared" si="2"/>
        <v>0</v>
      </c>
      <c r="G61" s="1">
        <v>0</v>
      </c>
      <c r="H61" s="21" t="e">
        <f t="shared" si="0"/>
        <v>#DIV/0!</v>
      </c>
    </row>
    <row r="62" spans="2:9" hidden="1" x14ac:dyDescent="0.25">
      <c r="B62" s="19" t="s">
        <v>128</v>
      </c>
      <c r="C62" s="19" t="s">
        <v>23</v>
      </c>
      <c r="D62" s="20">
        <f>SUM(D63:D64)</f>
        <v>34</v>
      </c>
      <c r="E62" s="1">
        <f t="shared" ref="E62:F62" si="3">SUM(E63:E64)</f>
        <v>-0.2</v>
      </c>
      <c r="F62" s="20">
        <f t="shared" si="3"/>
        <v>33.799999999999997</v>
      </c>
      <c r="G62" s="20">
        <f>SUM(G63:G64)</f>
        <v>19.700000000000003</v>
      </c>
      <c r="H62" s="21">
        <f t="shared" si="0"/>
        <v>0.58284023668639062</v>
      </c>
    </row>
    <row r="63" spans="2:9" ht="25.5" x14ac:dyDescent="0.25">
      <c r="B63" s="19" t="s">
        <v>169</v>
      </c>
      <c r="C63" s="2" t="s">
        <v>170</v>
      </c>
      <c r="D63" s="1">
        <v>0</v>
      </c>
      <c r="E63" s="1"/>
      <c r="F63" s="10">
        <f>D63+E63</f>
        <v>0</v>
      </c>
      <c r="G63" s="1">
        <v>-14</v>
      </c>
      <c r="H63" s="21" t="e">
        <f t="shared" si="0"/>
        <v>#DIV/0!</v>
      </c>
    </row>
    <row r="64" spans="2:9" x14ac:dyDescent="0.25">
      <c r="B64" s="19" t="s">
        <v>57</v>
      </c>
      <c r="C64" s="2" t="s">
        <v>58</v>
      </c>
      <c r="D64" s="1">
        <v>34</v>
      </c>
      <c r="E64" s="1">
        <v>-0.2</v>
      </c>
      <c r="F64" s="10">
        <f>D64+E64</f>
        <v>33.799999999999997</v>
      </c>
      <c r="G64" s="1">
        <v>33.700000000000003</v>
      </c>
      <c r="H64" s="21">
        <f t="shared" si="0"/>
        <v>0.9970414201183434</v>
      </c>
    </row>
    <row r="65" spans="2:9" hidden="1" x14ac:dyDescent="0.25">
      <c r="B65" s="19" t="s">
        <v>124</v>
      </c>
      <c r="C65" s="19" t="s">
        <v>59</v>
      </c>
      <c r="D65" s="20">
        <f>D66+D85+D87+D89+D91</f>
        <v>192170.59999999998</v>
      </c>
      <c r="E65" s="1">
        <f>E66+E85+E87+E89+E91</f>
        <v>-136</v>
      </c>
      <c r="F65" s="20">
        <f>F66+F85+F87+F89+F91</f>
        <v>192034.69999999998</v>
      </c>
      <c r="G65" s="20">
        <f>G66+G85+G87+G89+G91</f>
        <v>195710.3</v>
      </c>
      <c r="H65" s="21">
        <f t="shared" si="0"/>
        <v>1.0191402907911955</v>
      </c>
    </row>
    <row r="66" spans="2:9" ht="25.5" hidden="1" customHeight="1" x14ac:dyDescent="0.25">
      <c r="B66" s="19" t="s">
        <v>125</v>
      </c>
      <c r="C66" s="19" t="s">
        <v>60</v>
      </c>
      <c r="D66" s="20">
        <f>D67+D72+D78+D82</f>
        <v>191060.59999999998</v>
      </c>
      <c r="E66" s="1">
        <f>E67+E72+E78+E82</f>
        <v>-136</v>
      </c>
      <c r="F66" s="20">
        <f>F67+F72+F78+F82</f>
        <v>190924.69999999998</v>
      </c>
      <c r="G66" s="20">
        <f>G67+G72+G78+G82</f>
        <v>194600.3</v>
      </c>
      <c r="H66" s="21">
        <f t="shared" si="0"/>
        <v>1.0192515688122072</v>
      </c>
    </row>
    <row r="67" spans="2:9" ht="25.5" hidden="1" x14ac:dyDescent="0.25">
      <c r="B67" s="19" t="s">
        <v>126</v>
      </c>
      <c r="C67" s="2" t="s">
        <v>135</v>
      </c>
      <c r="D67" s="1">
        <f>D68</f>
        <v>78482.899999999994</v>
      </c>
      <c r="E67" s="1">
        <f>E68</f>
        <v>0</v>
      </c>
      <c r="F67" s="1">
        <f>F68</f>
        <v>78482.899999999994</v>
      </c>
      <c r="G67" s="20">
        <f>G68</f>
        <v>78482.899999999994</v>
      </c>
      <c r="H67" s="21">
        <f t="shared" si="0"/>
        <v>1</v>
      </c>
    </row>
    <row r="68" spans="2:9" ht="25.5" x14ac:dyDescent="0.25">
      <c r="B68" s="19" t="s">
        <v>77</v>
      </c>
      <c r="C68" s="2" t="s">
        <v>104</v>
      </c>
      <c r="D68" s="1">
        <v>78482.899999999994</v>
      </c>
      <c r="E68" s="1">
        <v>0</v>
      </c>
      <c r="F68" s="1">
        <f>D68+E68</f>
        <v>78482.899999999994</v>
      </c>
      <c r="G68" s="1">
        <v>78482.899999999994</v>
      </c>
      <c r="H68" s="21">
        <f t="shared" si="0"/>
        <v>1</v>
      </c>
    </row>
    <row r="69" spans="2:9" ht="25.5" x14ac:dyDescent="0.25">
      <c r="B69" s="19" t="s">
        <v>78</v>
      </c>
      <c r="C69" s="2" t="s">
        <v>24</v>
      </c>
      <c r="D69" s="1">
        <v>0</v>
      </c>
      <c r="E69" s="1"/>
      <c r="F69" s="1">
        <f>D69+E69</f>
        <v>0</v>
      </c>
      <c r="G69" s="1">
        <v>0</v>
      </c>
      <c r="H69" s="21" t="e">
        <f t="shared" si="0"/>
        <v>#DIV/0!</v>
      </c>
    </row>
    <row r="70" spans="2:9" ht="25.5" x14ac:dyDescent="0.25">
      <c r="B70" s="19" t="s">
        <v>79</v>
      </c>
      <c r="C70" s="2" t="s">
        <v>25</v>
      </c>
      <c r="D70" s="1">
        <v>0</v>
      </c>
      <c r="E70" s="1"/>
      <c r="F70" s="1">
        <f>D70+E70</f>
        <v>0</v>
      </c>
      <c r="G70" s="1">
        <v>0</v>
      </c>
      <c r="H70" s="21" t="e">
        <f t="shared" si="0"/>
        <v>#DIV/0!</v>
      </c>
    </row>
    <row r="71" spans="2:9" x14ac:dyDescent="0.25">
      <c r="B71" s="29" t="s">
        <v>136</v>
      </c>
      <c r="C71" s="2" t="s">
        <v>137</v>
      </c>
      <c r="D71" s="1">
        <v>0</v>
      </c>
      <c r="E71" s="1"/>
      <c r="F71" s="1">
        <f>D71+E71</f>
        <v>0</v>
      </c>
      <c r="G71" s="1">
        <v>0</v>
      </c>
      <c r="H71" s="21" t="e">
        <f t="shared" si="0"/>
        <v>#DIV/0!</v>
      </c>
    </row>
    <row r="72" spans="2:9" ht="25.5" hidden="1" x14ac:dyDescent="0.25">
      <c r="B72" s="19" t="s">
        <v>129</v>
      </c>
      <c r="C72" s="2" t="s">
        <v>26</v>
      </c>
      <c r="D72" s="1">
        <f>SUM(D73:D77)</f>
        <v>1356.6</v>
      </c>
      <c r="E72" s="1">
        <f>SUM(E73:E77)</f>
        <v>0</v>
      </c>
      <c r="F72" s="1">
        <f>SUM(F73:F77)</f>
        <v>1356.6999999999998</v>
      </c>
      <c r="G72" s="20">
        <f>SUM(G73:G77)</f>
        <v>1356.6999999999998</v>
      </c>
      <c r="H72" s="21">
        <f t="shared" si="0"/>
        <v>1</v>
      </c>
    </row>
    <row r="73" spans="2:9" ht="51" x14ac:dyDescent="0.25">
      <c r="B73" s="19" t="s">
        <v>147</v>
      </c>
      <c r="C73" s="2" t="s">
        <v>148</v>
      </c>
      <c r="D73" s="1">
        <v>1356.6</v>
      </c>
      <c r="E73" s="1"/>
      <c r="F73" s="1">
        <f>D73+E73+0.1</f>
        <v>1356.6999999999998</v>
      </c>
      <c r="G73" s="1">
        <f>1356.6+0.1</f>
        <v>1356.6999999999998</v>
      </c>
      <c r="H73" s="21">
        <f t="shared" si="0"/>
        <v>1</v>
      </c>
      <c r="I73" s="3"/>
    </row>
    <row r="74" spans="2:9" ht="25.5" x14ac:dyDescent="0.25">
      <c r="B74" s="19" t="s">
        <v>80</v>
      </c>
      <c r="C74" s="2" t="s">
        <v>27</v>
      </c>
      <c r="D74" s="1">
        <v>0</v>
      </c>
      <c r="E74" s="1"/>
      <c r="F74" s="1">
        <f>D74+E74</f>
        <v>0</v>
      </c>
      <c r="G74" s="1">
        <v>0</v>
      </c>
      <c r="H74" s="21" t="e">
        <f t="shared" si="0"/>
        <v>#DIV/0!</v>
      </c>
    </row>
    <row r="75" spans="2:9" ht="38.25" x14ac:dyDescent="0.25">
      <c r="B75" s="19" t="s">
        <v>81</v>
      </c>
      <c r="C75" s="2" t="s">
        <v>28</v>
      </c>
      <c r="D75" s="1">
        <v>0</v>
      </c>
      <c r="E75" s="1"/>
      <c r="F75" s="1">
        <f>D75+E75</f>
        <v>0</v>
      </c>
      <c r="G75" s="1">
        <v>0</v>
      </c>
      <c r="H75" s="21" t="e">
        <f t="shared" si="0"/>
        <v>#DIV/0!</v>
      </c>
    </row>
    <row r="76" spans="2:9" ht="25.5" x14ac:dyDescent="0.25">
      <c r="B76" s="19" t="s">
        <v>101</v>
      </c>
      <c r="C76" s="2" t="s">
        <v>103</v>
      </c>
      <c r="D76" s="1">
        <v>0</v>
      </c>
      <c r="E76" s="1"/>
      <c r="F76" s="1">
        <f>D76+E76</f>
        <v>0</v>
      </c>
      <c r="G76" s="1">
        <v>0</v>
      </c>
      <c r="H76" s="21" t="e">
        <f t="shared" si="0"/>
        <v>#DIV/0!</v>
      </c>
    </row>
    <row r="77" spans="2:9" x14ac:dyDescent="0.25">
      <c r="B77" s="19" t="s">
        <v>102</v>
      </c>
      <c r="C77" s="2" t="s">
        <v>61</v>
      </c>
      <c r="D77" s="1">
        <v>0</v>
      </c>
      <c r="E77" s="1"/>
      <c r="F77" s="1">
        <f>D77+E77</f>
        <v>0</v>
      </c>
      <c r="G77" s="1"/>
      <c r="H77" s="21" t="e">
        <f t="shared" si="0"/>
        <v>#DIV/0!</v>
      </c>
    </row>
    <row r="78" spans="2:9" ht="26.25" hidden="1" customHeight="1" x14ac:dyDescent="0.25">
      <c r="B78" s="19" t="s">
        <v>130</v>
      </c>
      <c r="C78" s="2" t="s">
        <v>105</v>
      </c>
      <c r="D78" s="1">
        <f>SUM(D79:D81)</f>
        <v>1750.9</v>
      </c>
      <c r="E78" s="1">
        <f>SUM(E79:E81)</f>
        <v>0</v>
      </c>
      <c r="F78" s="1">
        <f>SUM(F79:F81)</f>
        <v>1750.9</v>
      </c>
      <c r="G78" s="20">
        <f>SUM(G79:G81)</f>
        <v>1750.9</v>
      </c>
      <c r="H78" s="21">
        <f t="shared" ref="H78:H94" si="4">G78/F78</f>
        <v>1</v>
      </c>
    </row>
    <row r="79" spans="2:9" ht="25.5" x14ac:dyDescent="0.25">
      <c r="B79" s="19" t="s">
        <v>89</v>
      </c>
      <c r="C79" s="2" t="s">
        <v>90</v>
      </c>
      <c r="D79" s="1">
        <v>0</v>
      </c>
      <c r="E79" s="1"/>
      <c r="F79" s="1">
        <f>D79+E79</f>
        <v>0</v>
      </c>
      <c r="G79" s="1">
        <v>0</v>
      </c>
      <c r="H79" s="21" t="e">
        <f t="shared" si="4"/>
        <v>#DIV/0!</v>
      </c>
    </row>
    <row r="80" spans="2:9" ht="39" customHeight="1" x14ac:dyDescent="0.25">
      <c r="B80" s="19" t="s">
        <v>82</v>
      </c>
      <c r="C80" s="2" t="s">
        <v>139</v>
      </c>
      <c r="D80" s="1">
        <v>1592.9</v>
      </c>
      <c r="E80" s="1"/>
      <c r="F80" s="1">
        <f>D80+E80</f>
        <v>1592.9</v>
      </c>
      <c r="G80" s="1">
        <v>1592.9</v>
      </c>
      <c r="H80" s="21">
        <f t="shared" si="4"/>
        <v>1</v>
      </c>
    </row>
    <row r="81" spans="2:8" ht="25.5" customHeight="1" x14ac:dyDescent="0.25">
      <c r="B81" s="19" t="s">
        <v>83</v>
      </c>
      <c r="C81" s="2" t="s">
        <v>62</v>
      </c>
      <c r="D81" s="1">
        <v>158</v>
      </c>
      <c r="E81" s="1">
        <v>0</v>
      </c>
      <c r="F81" s="1">
        <f>D81+E81</f>
        <v>158</v>
      </c>
      <c r="G81" s="1">
        <v>158</v>
      </c>
      <c r="H81" s="21">
        <f t="shared" si="4"/>
        <v>1</v>
      </c>
    </row>
    <row r="82" spans="2:8" ht="14.25" hidden="1" customHeight="1" x14ac:dyDescent="0.25">
      <c r="B82" s="19" t="s">
        <v>131</v>
      </c>
      <c r="C82" s="2" t="s">
        <v>63</v>
      </c>
      <c r="D82" s="1">
        <f>SUM(D83:D84)</f>
        <v>109470.2</v>
      </c>
      <c r="E82" s="1">
        <f>SUM(E83:E84)</f>
        <v>-136</v>
      </c>
      <c r="F82" s="1">
        <f>SUM(F83:F84)</f>
        <v>109334.2</v>
      </c>
      <c r="G82" s="20">
        <f>SUM(G83:G84)</f>
        <v>113009.8</v>
      </c>
      <c r="H82" s="21">
        <f t="shared" si="4"/>
        <v>1.0336180261985728</v>
      </c>
    </row>
    <row r="83" spans="2:8" ht="39.75" customHeight="1" x14ac:dyDescent="0.25">
      <c r="B83" s="19" t="s">
        <v>84</v>
      </c>
      <c r="C83" s="2" t="s">
        <v>64</v>
      </c>
      <c r="D83" s="1">
        <v>0</v>
      </c>
      <c r="E83" s="1"/>
      <c r="F83" s="1">
        <f>D83+E83</f>
        <v>0</v>
      </c>
      <c r="G83" s="1"/>
      <c r="H83" s="21" t="e">
        <f t="shared" si="4"/>
        <v>#DIV/0!</v>
      </c>
    </row>
    <row r="84" spans="2:8" ht="25.5" x14ac:dyDescent="0.25">
      <c r="B84" s="19" t="s">
        <v>100</v>
      </c>
      <c r="C84" s="2" t="s">
        <v>65</v>
      </c>
      <c r="D84" s="1">
        <v>109470.2</v>
      </c>
      <c r="E84" s="1">
        <v>-136</v>
      </c>
      <c r="F84" s="1">
        <f>D84+E84</f>
        <v>109334.2</v>
      </c>
      <c r="G84" s="1">
        <v>113009.8</v>
      </c>
      <c r="H84" s="21">
        <f t="shared" si="4"/>
        <v>1.0336180261985728</v>
      </c>
    </row>
    <row r="85" spans="2:8" ht="25.5" hidden="1" x14ac:dyDescent="0.25">
      <c r="B85" s="19" t="s">
        <v>149</v>
      </c>
      <c r="C85" s="2" t="s">
        <v>150</v>
      </c>
      <c r="D85" s="1">
        <f>SUM(D86)</f>
        <v>600</v>
      </c>
      <c r="E85" s="1">
        <f>SUM(E86)</f>
        <v>0</v>
      </c>
      <c r="F85" s="1">
        <f>SUM(F86)</f>
        <v>600</v>
      </c>
      <c r="G85" s="20">
        <f>SUM(G86)</f>
        <v>600</v>
      </c>
      <c r="H85" s="21">
        <f t="shared" si="4"/>
        <v>1</v>
      </c>
    </row>
    <row r="86" spans="2:8" ht="25.5" x14ac:dyDescent="0.25">
      <c r="B86" s="19" t="s">
        <v>151</v>
      </c>
      <c r="C86" s="2" t="s">
        <v>152</v>
      </c>
      <c r="D86" s="1">
        <v>600</v>
      </c>
      <c r="E86" s="1">
        <v>0</v>
      </c>
      <c r="F86" s="1">
        <f>D86+E86</f>
        <v>600</v>
      </c>
      <c r="G86" s="1">
        <v>600</v>
      </c>
      <c r="H86" s="21">
        <f t="shared" si="4"/>
        <v>1</v>
      </c>
    </row>
    <row r="87" spans="2:8" ht="25.5" hidden="1" x14ac:dyDescent="0.25">
      <c r="B87" s="19" t="s">
        <v>153</v>
      </c>
      <c r="C87" s="2" t="s">
        <v>154</v>
      </c>
      <c r="D87" s="1">
        <f>SUM(D88)</f>
        <v>450</v>
      </c>
      <c r="E87" s="1">
        <f t="shared" ref="E87" si="5">SUM(E88)</f>
        <v>0</v>
      </c>
      <c r="F87" s="1">
        <f>SUM(F88)</f>
        <v>450</v>
      </c>
      <c r="G87" s="1">
        <f>SUM(G88)</f>
        <v>450</v>
      </c>
      <c r="H87" s="21">
        <f t="shared" si="4"/>
        <v>1</v>
      </c>
    </row>
    <row r="88" spans="2:8" ht="25.5" x14ac:dyDescent="0.25">
      <c r="B88" s="19" t="s">
        <v>155</v>
      </c>
      <c r="C88" s="2" t="s">
        <v>156</v>
      </c>
      <c r="D88" s="1">
        <v>450</v>
      </c>
      <c r="E88" s="1"/>
      <c r="F88" s="1">
        <f>D88+E88</f>
        <v>450</v>
      </c>
      <c r="G88" s="1">
        <v>450</v>
      </c>
      <c r="H88" s="21">
        <f t="shared" si="4"/>
        <v>1</v>
      </c>
    </row>
    <row r="89" spans="2:8" hidden="1" x14ac:dyDescent="0.25">
      <c r="B89" s="19" t="s">
        <v>132</v>
      </c>
      <c r="C89" s="2" t="s">
        <v>29</v>
      </c>
      <c r="D89" s="1">
        <f>SUM(D90)</f>
        <v>60</v>
      </c>
      <c r="E89" s="1">
        <f>SUM(E90)</f>
        <v>0</v>
      </c>
      <c r="F89" s="1">
        <f>SUM(F90)</f>
        <v>60</v>
      </c>
      <c r="G89" s="20">
        <f>SUM(G90)</f>
        <v>60</v>
      </c>
      <c r="H89" s="21">
        <f t="shared" si="4"/>
        <v>1</v>
      </c>
    </row>
    <row r="90" spans="2:8" x14ac:dyDescent="0.25">
      <c r="B90" s="19" t="s">
        <v>76</v>
      </c>
      <c r="C90" s="2" t="s">
        <v>66</v>
      </c>
      <c r="D90" s="1">
        <v>60</v>
      </c>
      <c r="E90" s="1"/>
      <c r="F90" s="1">
        <f>D90+E90</f>
        <v>60</v>
      </c>
      <c r="G90" s="1">
        <v>60</v>
      </c>
      <c r="H90" s="21">
        <f t="shared" si="4"/>
        <v>1</v>
      </c>
    </row>
    <row r="91" spans="2:8" ht="51" hidden="1" x14ac:dyDescent="0.25">
      <c r="B91" s="19" t="s">
        <v>133</v>
      </c>
      <c r="C91" s="19" t="s">
        <v>85</v>
      </c>
      <c r="D91" s="20">
        <f t="shared" ref="D91:G92" si="6">D92</f>
        <v>0</v>
      </c>
      <c r="E91" s="20">
        <f t="shared" si="6"/>
        <v>0</v>
      </c>
      <c r="F91" s="20">
        <f t="shared" si="6"/>
        <v>0</v>
      </c>
      <c r="G91" s="20">
        <f t="shared" si="6"/>
        <v>0</v>
      </c>
      <c r="H91" s="21" t="e">
        <f t="shared" si="4"/>
        <v>#DIV/0!</v>
      </c>
    </row>
    <row r="92" spans="2:8" ht="63.75" hidden="1" x14ac:dyDescent="0.25">
      <c r="B92" s="19" t="s">
        <v>134</v>
      </c>
      <c r="C92" s="2" t="s">
        <v>86</v>
      </c>
      <c r="D92" s="1">
        <f t="shared" si="6"/>
        <v>0</v>
      </c>
      <c r="E92" s="1">
        <f t="shared" si="6"/>
        <v>0</v>
      </c>
      <c r="F92" s="1">
        <f t="shared" si="6"/>
        <v>0</v>
      </c>
      <c r="G92" s="20">
        <f t="shared" si="6"/>
        <v>0</v>
      </c>
      <c r="H92" s="21" t="e">
        <f t="shared" si="4"/>
        <v>#DIV/0!</v>
      </c>
    </row>
    <row r="93" spans="2:8" ht="39.75" customHeight="1" x14ac:dyDescent="0.25">
      <c r="B93" s="19" t="s">
        <v>88</v>
      </c>
      <c r="C93" s="2" t="s">
        <v>87</v>
      </c>
      <c r="D93" s="1">
        <v>0</v>
      </c>
      <c r="E93" s="1"/>
      <c r="F93" s="1">
        <f>D93+E93</f>
        <v>0</v>
      </c>
      <c r="G93" s="1"/>
      <c r="H93" s="21" t="e">
        <f t="shared" si="4"/>
        <v>#DIV/0!</v>
      </c>
    </row>
    <row r="94" spans="2:8" x14ac:dyDescent="0.25">
      <c r="B94" s="19"/>
      <c r="C94" s="2" t="s">
        <v>30</v>
      </c>
      <c r="D94" s="1">
        <f>D13+D65</f>
        <v>267893.19999999995</v>
      </c>
      <c r="E94" s="1">
        <f>E13+E65</f>
        <v>-1261.6999999999991</v>
      </c>
      <c r="F94" s="1">
        <f>F13+F65</f>
        <v>266631.5</v>
      </c>
      <c r="G94" s="1">
        <f>G13+G65</f>
        <v>267354.89999999997</v>
      </c>
      <c r="H94" s="21">
        <f t="shared" si="4"/>
        <v>1.0027131077910898</v>
      </c>
    </row>
    <row r="96" spans="2:8" x14ac:dyDescent="0.25">
      <c r="D96" s="31">
        <v>267893.2</v>
      </c>
      <c r="F96" s="38">
        <v>266631.5</v>
      </c>
      <c r="G96" s="38">
        <v>267354.90000000002</v>
      </c>
    </row>
    <row r="97" spans="6:7" x14ac:dyDescent="0.25">
      <c r="F97" s="38">
        <f>F94-F96</f>
        <v>0</v>
      </c>
      <c r="G97" s="38">
        <f>G94-G96</f>
        <v>0</v>
      </c>
    </row>
  </sheetData>
  <autoFilter ref="B12:F94">
    <filterColumn colId="0">
      <customFilters>
        <customFilter operator="notEqual" val="00*"/>
      </customFilters>
    </filterColumn>
  </autoFilter>
  <mergeCells count="1">
    <mergeCell ref="B10:D10"/>
  </mergeCells>
  <pageMargins left="0.82677165354330717" right="0.39370078740157483" top="0.27559055118110237" bottom="0.27559055118110237" header="0.31496062992125984" footer="0.31496062992125984"/>
  <pageSetup paperSize="9" scale="76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2024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2024-12-04T07:21:28Z</cp:lastPrinted>
  <dcterms:created xsi:type="dcterms:W3CDTF">2014-11-11T13:19:37Z</dcterms:created>
  <dcterms:modified xsi:type="dcterms:W3CDTF">2025-04-11T06:39:01Z</dcterms:modified>
</cp:coreProperties>
</file>